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nookcomfor-my.sharepoint.com/personal/accounting_chinookcomfor_ca/Documents/RFPs/2026 planting/"/>
    </mc:Choice>
  </mc:AlternateContent>
  <xr:revisionPtr revIDLastSave="2" documentId="13_ncr:1_{19184E07-DC5F-4ECB-8F46-3F125D6EB7C9}" xr6:coauthVersionLast="47" xr6:coauthVersionMax="47" xr10:uidLastSave="{8B65718E-9C54-4D26-891B-023292C7E4A4}"/>
  <bookViews>
    <workbookView xWindow="5070" yWindow="2190" windowWidth="34980" windowHeight="19410" xr2:uid="{EB97C0D8-4CF3-4AF1-8709-4110FD1F29DA}"/>
  </bookViews>
  <sheets>
    <sheet name="FIP 2026 Planting" sheetId="2" r:id="rId1"/>
  </sheets>
  <definedNames>
    <definedName name="_xlnm.Print_Area" localSheetId="0">'FIP 2026 Planting'!$A$1:$P$45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 l="1"/>
  <c r="O36" i="2"/>
  <c r="N29" i="2"/>
  <c r="J29" i="2" s="1"/>
  <c r="N30" i="2"/>
  <c r="J30" i="2" s="1"/>
  <c r="N31" i="2"/>
  <c r="J31" i="2" s="1"/>
  <c r="N32" i="2"/>
  <c r="K32" i="2" s="1"/>
  <c r="P29" i="2" l="1"/>
  <c r="P30" i="2"/>
  <c r="P31" i="2"/>
  <c r="P32" i="2"/>
  <c r="J32" i="2"/>
  <c r="K31" i="2"/>
  <c r="M31" i="2"/>
  <c r="L31" i="2"/>
  <c r="M30" i="2"/>
  <c r="M29" i="2"/>
  <c r="M32" i="2"/>
  <c r="L29" i="2"/>
  <c r="K30" i="2"/>
  <c r="L32" i="2"/>
  <c r="K29" i="2"/>
  <c r="L30" i="2"/>
  <c r="F27" i="2"/>
  <c r="N36" i="2" l="1"/>
  <c r="N16" i="2"/>
  <c r="P16" i="2" s="1"/>
  <c r="N17" i="2"/>
  <c r="P17" i="2" s="1"/>
  <c r="N28" i="2"/>
  <c r="P28" i="2" s="1"/>
  <c r="N10" i="2"/>
  <c r="M37" i="2" l="1"/>
  <c r="L10" i="2"/>
  <c r="M10" i="2"/>
  <c r="K10" i="2"/>
  <c r="J10" i="2"/>
  <c r="K28" i="2"/>
  <c r="M28" i="2"/>
  <c r="J28" i="2"/>
  <c r="L28" i="2"/>
  <c r="L17" i="2"/>
  <c r="M17" i="2"/>
  <c r="J17" i="2"/>
  <c r="K17" i="2"/>
  <c r="M16" i="2"/>
  <c r="J16" i="2"/>
  <c r="K16" i="2"/>
  <c r="L16" i="2"/>
  <c r="K37" i="2"/>
  <c r="J37" i="2"/>
  <c r="L37" i="2"/>
  <c r="H41" i="2"/>
  <c r="N12" i="2"/>
  <c r="N23" i="2"/>
  <c r="H44" i="2"/>
  <c r="H43" i="2"/>
  <c r="H42" i="2"/>
  <c r="N18" i="2"/>
  <c r="N19" i="2"/>
  <c r="N21" i="2"/>
  <c r="N13" i="2"/>
  <c r="N24" i="2"/>
  <c r="N11" i="2"/>
  <c r="N20" i="2"/>
  <c r="N6" i="2"/>
  <c r="N37" i="2" s="1"/>
  <c r="N22" i="2"/>
  <c r="N7" i="2"/>
  <c r="N8" i="2"/>
  <c r="N9" i="2"/>
  <c r="N25" i="2"/>
  <c r="N26" i="2"/>
  <c r="N15" i="2"/>
  <c r="P15" i="2" s="1"/>
  <c r="N14" i="2"/>
  <c r="G45" i="2"/>
  <c r="N33" i="2" l="1"/>
  <c r="N34" i="2" s="1"/>
  <c r="P34" i="2" s="1"/>
  <c r="K15" i="2"/>
  <c r="J15" i="2"/>
  <c r="L15" i="2"/>
  <c r="M15" i="2"/>
  <c r="M23" i="2"/>
  <c r="L23" i="2"/>
  <c r="J23" i="2"/>
  <c r="K23" i="2"/>
  <c r="P12" i="2"/>
  <c r="M12" i="2"/>
  <c r="J12" i="2"/>
  <c r="K12" i="2"/>
  <c r="L12" i="2"/>
  <c r="J8" i="2"/>
  <c r="L8" i="2"/>
  <c r="M8" i="2"/>
  <c r="K8" i="2"/>
  <c r="L20" i="2"/>
  <c r="M20" i="2"/>
  <c r="K20" i="2"/>
  <c r="J20" i="2"/>
  <c r="J13" i="2"/>
  <c r="K13" i="2"/>
  <c r="L13" i="2"/>
  <c r="M13" i="2"/>
  <c r="J21" i="2"/>
  <c r="K21" i="2"/>
  <c r="M21" i="2"/>
  <c r="L21" i="2"/>
  <c r="K19" i="2"/>
  <c r="J19" i="2"/>
  <c r="L19" i="2"/>
  <c r="M19" i="2"/>
  <c r="M25" i="2"/>
  <c r="K25" i="2"/>
  <c r="L25" i="2"/>
  <c r="J25" i="2"/>
  <c r="L7" i="2"/>
  <c r="K7" i="2"/>
  <c r="M7" i="2"/>
  <c r="J7" i="2"/>
  <c r="K22" i="2"/>
  <c r="M22" i="2"/>
  <c r="J22" i="2"/>
  <c r="L22" i="2"/>
  <c r="L18" i="2"/>
  <c r="M18" i="2"/>
  <c r="J18" i="2"/>
  <c r="K18" i="2"/>
  <c r="M14" i="2"/>
  <c r="L14" i="2"/>
  <c r="K14" i="2"/>
  <c r="J14" i="2"/>
  <c r="L26" i="2"/>
  <c r="M26" i="2"/>
  <c r="J26" i="2"/>
  <c r="K26" i="2"/>
  <c r="J9" i="2"/>
  <c r="L9" i="2"/>
  <c r="K9" i="2"/>
  <c r="M9" i="2"/>
  <c r="J6" i="2"/>
  <c r="L6" i="2"/>
  <c r="M6" i="2"/>
  <c r="K6" i="2"/>
  <c r="L11" i="2"/>
  <c r="M11" i="2"/>
  <c r="J11" i="2"/>
  <c r="K11" i="2"/>
  <c r="J24" i="2"/>
  <c r="L24" i="2"/>
  <c r="K24" i="2"/>
  <c r="M24" i="2"/>
  <c r="I41" i="2"/>
  <c r="P23" i="2"/>
  <c r="I43" i="2"/>
  <c r="I42" i="2"/>
  <c r="I44" i="2"/>
  <c r="P10" i="2"/>
  <c r="P9" i="2"/>
  <c r="P8" i="2"/>
  <c r="P25" i="2"/>
  <c r="L33" i="2" l="1"/>
  <c r="J33" i="2"/>
  <c r="K33" i="2"/>
  <c r="M33" i="2"/>
  <c r="M34" i="2"/>
  <c r="L34" i="2"/>
  <c r="J34" i="2"/>
  <c r="F34" i="2"/>
  <c r="F36" i="2" s="1"/>
  <c r="K34" i="2"/>
  <c r="I45" i="2"/>
  <c r="P6" i="2" l="1"/>
  <c r="P22" i="2"/>
  <c r="P7" i="2"/>
  <c r="P26" i="2"/>
  <c r="P19" i="2"/>
  <c r="P21" i="2"/>
  <c r="P20" i="2"/>
  <c r="P11" i="2" l="1"/>
  <c r="P24" i="2"/>
  <c r="P13" i="2"/>
  <c r="P18" i="2"/>
  <c r="P14" i="2"/>
  <c r="P37" i="2" l="1"/>
</calcChain>
</file>

<file path=xl/sharedStrings.xml><?xml version="1.0" encoding="utf-8"?>
<sst xmlns="http://schemas.openxmlformats.org/spreadsheetml/2006/main" count="187" uniqueCount="90">
  <si>
    <t>Opening #</t>
  </si>
  <si>
    <t>Target SPH</t>
  </si>
  <si>
    <t>Price per tree</t>
  </si>
  <si>
    <t>Total $</t>
  </si>
  <si>
    <t>Request Key</t>
  </si>
  <si>
    <t>Species</t>
  </si>
  <si>
    <t xml:space="preserve">CONTRACTOR NAME: </t>
  </si>
  <si>
    <t>Seedling Information:</t>
  </si>
  <si>
    <t>Total Bid:</t>
  </si>
  <si>
    <t>BEC Intended for:</t>
  </si>
  <si>
    <t>Planned Species Mix</t>
  </si>
  <si>
    <t xml:space="preserve">Seedlot </t>
  </si>
  <si>
    <t>Stock Type</t>
  </si>
  <si>
    <t>Pli</t>
  </si>
  <si>
    <t>SBS mc2</t>
  </si>
  <si>
    <t>SBS mc2 and SBS dk</t>
  </si>
  <si>
    <t>Sx</t>
  </si>
  <si>
    <t>Fdi</t>
  </si>
  <si>
    <t>Lw</t>
  </si>
  <si>
    <t>BEC</t>
  </si>
  <si>
    <t>Area to be Planted (ha)</t>
  </si>
  <si>
    <t>* Contractor: Please fill in Green Shaded Boxes</t>
  </si>
  <si>
    <t>Average price per tree:</t>
  </si>
  <si>
    <t>Inter-tree dist. (m)</t>
  </si>
  <si>
    <t>Min. Spacing (m)</t>
  </si>
  <si>
    <t>Planned Block Totals</t>
  </si>
  <si>
    <t>Activity Description</t>
  </si>
  <si>
    <t>Cold Storage Seedling Location for Pick-up</t>
  </si>
  <si>
    <t>Total Area:</t>
  </si>
  <si>
    <t>Grown Seedling Numbers (Confirmed)</t>
  </si>
  <si>
    <t>Percent %</t>
  </si>
  <si>
    <t>Total for Species</t>
  </si>
  <si>
    <t>2026 Spring Chinook FIP Planting: Contractor Bid Sheet</t>
  </si>
  <si>
    <t>Appendix 1 -Attachment to the Agreement for CCF-FFT-Planting-2026</t>
  </si>
  <si>
    <t>93K033-34</t>
  </si>
  <si>
    <t>93K033-61</t>
  </si>
  <si>
    <t>Approx Location</t>
  </si>
  <si>
    <t>Fisheries FSR</t>
  </si>
  <si>
    <t>93K033-62</t>
  </si>
  <si>
    <t>93K033-63</t>
  </si>
  <si>
    <t>93K033-65</t>
  </si>
  <si>
    <t>93K043-831</t>
  </si>
  <si>
    <t>93K043-832</t>
  </si>
  <si>
    <t>93K043-844</t>
  </si>
  <si>
    <t>93K043-14</t>
  </si>
  <si>
    <t>Grizzly FSR</t>
  </si>
  <si>
    <t>93K033-64</t>
  </si>
  <si>
    <t>93K033-808</t>
  </si>
  <si>
    <t>93K033-812</t>
  </si>
  <si>
    <t>93K033-913</t>
  </si>
  <si>
    <t>93K034-821</t>
  </si>
  <si>
    <t>93K034-822</t>
  </si>
  <si>
    <t>93K043-824</t>
  </si>
  <si>
    <t>93K043-825</t>
  </si>
  <si>
    <t>93K043-837</t>
  </si>
  <si>
    <t>93K033-55</t>
  </si>
  <si>
    <t>93K033-57</t>
  </si>
  <si>
    <t>93K033-59</t>
  </si>
  <si>
    <t>Pli 30%, Sx 30%, Fdi 20%, Lw 20%</t>
  </si>
  <si>
    <t>Uncha Mountain</t>
  </si>
  <si>
    <t>Pinkut Wildfire</t>
  </si>
  <si>
    <t>SBS dk 01</t>
  </si>
  <si>
    <t>093F092 - Blk 583</t>
  </si>
  <si>
    <t>Wildfire Salvage harvested</t>
  </si>
  <si>
    <t>Uncha Mountain - Access through Murray Creighton's property. Regular harvest.</t>
  </si>
  <si>
    <t>Wildfire Mechanical knockdown, pile and burn</t>
  </si>
  <si>
    <t>TBD</t>
  </si>
  <si>
    <t>SBS dk/SBS mc2</t>
  </si>
  <si>
    <t>IFS Cold Storage, Ness Lake, Prince George</t>
  </si>
  <si>
    <t>2025DND0066</t>
  </si>
  <si>
    <t>2025DND0067</t>
  </si>
  <si>
    <t>2025DND0068</t>
  </si>
  <si>
    <t>2025DND0069</t>
  </si>
  <si>
    <t>PSB 310B</t>
  </si>
  <si>
    <t>PSB 410</t>
  </si>
  <si>
    <t>PSB 412A</t>
  </si>
  <si>
    <t>PSI 412A</t>
  </si>
  <si>
    <t>Accounted for:</t>
  </si>
  <si>
    <t>% Lw</t>
  </si>
  <si>
    <t>% Fdi</t>
  </si>
  <si>
    <t>% Pli</t>
  </si>
  <si>
    <t>% Sx</t>
  </si>
  <si>
    <t>093F092 - Blk 574</t>
  </si>
  <si>
    <t>093F092 - Blk 576</t>
  </si>
  <si>
    <t>093F092 - Blk 581</t>
  </si>
  <si>
    <t>093F092 - Blk 584</t>
  </si>
  <si>
    <t>Uncha Mountain - Plant burn Piles</t>
  </si>
  <si>
    <t>SBS mc2 01</t>
  </si>
  <si>
    <t>Ordered / Planned Total:</t>
  </si>
  <si>
    <t>OVER - RUN Areas: Possible and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</si>
</sst>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0.0%"/>
    <numFmt numFmtId="169" formatCode="#,##0_ ;[Red]\-#,##0\ "/>
    <numFmt numFmtId="170" formatCode="_-* #,##0_-;\-* #,##0_-;_-* &quot;-&quot;??_-;_-@_-"/>
    <numFmt numFmtId="171" formatCode="&quot;$&quot;#,##0.000;[Red]\-&quot;$&quot;#,##0.0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10"/>
      <color theme="5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3" applyNumberFormat="0" applyFill="0" applyAlignment="0" applyProtection="0"/>
    <xf numFmtId="0" fontId="18" fillId="0" borderId="44" applyNumberFormat="0" applyFill="0" applyAlignment="0" applyProtection="0"/>
    <xf numFmtId="0" fontId="19" fillId="0" borderId="45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46" applyNumberFormat="0" applyAlignment="0" applyProtection="0"/>
    <xf numFmtId="0" fontId="24" fillId="13" borderId="47" applyNumberFormat="0" applyAlignment="0" applyProtection="0"/>
    <xf numFmtId="0" fontId="25" fillId="13" borderId="46" applyNumberFormat="0" applyAlignment="0" applyProtection="0"/>
    <xf numFmtId="0" fontId="26" fillId="0" borderId="48" applyNumberFormat="0" applyFill="0" applyAlignment="0" applyProtection="0"/>
    <xf numFmtId="0" fontId="27" fillId="14" borderId="49" applyNumberFormat="0" applyAlignment="0" applyProtection="0"/>
    <xf numFmtId="0" fontId="9" fillId="0" borderId="0" applyNumberFormat="0" applyFill="0" applyBorder="0" applyAlignment="0" applyProtection="0"/>
    <xf numFmtId="0" fontId="5" fillId="15" borderId="50" applyNumberFormat="0" applyFont="0" applyAlignment="0" applyProtection="0"/>
    <xf numFmtId="0" fontId="28" fillId="0" borderId="0" applyNumberFormat="0" applyFill="0" applyBorder="0" applyAlignment="0" applyProtection="0"/>
    <xf numFmtId="0" fontId="1" fillId="0" borderId="51" applyNumberFormat="0" applyFill="0" applyAlignment="0" applyProtection="0"/>
    <xf numFmtId="0" fontId="2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9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</cellStyleXfs>
  <cellXfs count="1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164" fontId="0" fillId="3" borderId="7" xfId="0" applyNumberFormat="1" applyFill="1" applyBorder="1"/>
    <xf numFmtId="167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7" fillId="0" borderId="0" xfId="0" applyNumberFormat="1" applyFont="1"/>
    <xf numFmtId="2" fontId="7" fillId="0" borderId="0" xfId="0" applyNumberFormat="1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7" fillId="5" borderId="7" xfId="0" applyNumberFormat="1" applyFont="1" applyFill="1" applyBorder="1" applyAlignment="1">
      <alignment vertical="center"/>
    </xf>
    <xf numFmtId="164" fontId="7" fillId="5" borderId="6" xfId="0" applyNumberFormat="1" applyFont="1" applyFill="1" applyBorder="1" applyAlignment="1">
      <alignment vertical="center"/>
    </xf>
    <xf numFmtId="164" fontId="10" fillId="5" borderId="13" xfId="0" applyNumberFormat="1" applyFont="1" applyFill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164" fontId="13" fillId="6" borderId="20" xfId="0" applyNumberFormat="1" applyFont="1" applyFill="1" applyBorder="1" applyAlignment="1">
      <alignment horizontal="center" vertical="center" wrapText="1"/>
    </xf>
    <xf numFmtId="49" fontId="0" fillId="2" borderId="25" xfId="0" applyNumberForma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14" fillId="6" borderId="18" xfId="3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35" xfId="0" applyFill="1" applyBorder="1" applyAlignment="1">
      <alignment wrapText="1"/>
    </xf>
    <xf numFmtId="0" fontId="3" fillId="3" borderId="35" xfId="0" applyFont="1" applyFill="1" applyBorder="1" applyAlignment="1">
      <alignment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167" fontId="0" fillId="0" borderId="30" xfId="0" applyNumberFormat="1" applyBorder="1" applyAlignment="1">
      <alignment horizontal="center"/>
    </xf>
    <xf numFmtId="0" fontId="0" fillId="7" borderId="19" xfId="0" applyFill="1" applyBorder="1" applyAlignment="1">
      <alignment vertical="center"/>
    </xf>
    <xf numFmtId="0" fontId="1" fillId="7" borderId="19" xfId="0" applyFont="1" applyFill="1" applyBorder="1" applyAlignment="1">
      <alignment horizontal="right" vertical="center"/>
    </xf>
    <xf numFmtId="0" fontId="11" fillId="7" borderId="11" xfId="0" applyFont="1" applyFill="1" applyBorder="1" applyAlignment="1">
      <alignment horizontal="right" vertical="center"/>
    </xf>
    <xf numFmtId="167" fontId="11" fillId="7" borderId="13" xfId="0" applyNumberFormat="1" applyFont="1" applyFill="1" applyBorder="1" applyAlignment="1">
      <alignment horizontal="center" vertical="center"/>
    </xf>
    <xf numFmtId="0" fontId="0" fillId="7" borderId="18" xfId="0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1" fontId="7" fillId="0" borderId="41" xfId="0" applyNumberFormat="1" applyFont="1" applyBorder="1" applyAlignment="1">
      <alignment horizontal="left" vertical="center"/>
    </xf>
    <xf numFmtId="0" fontId="0" fillId="3" borderId="28" xfId="0" applyFill="1" applyBorder="1" applyAlignment="1">
      <alignment vertical="center"/>
    </xf>
    <xf numFmtId="167" fontId="0" fillId="0" borderId="4" xfId="0" applyNumberForma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7" fillId="4" borderId="52" xfId="0" applyNumberFormat="1" applyFont="1" applyFill="1" applyBorder="1" applyAlignment="1">
      <alignment vertical="center"/>
    </xf>
    <xf numFmtId="1" fontId="7" fillId="0" borderId="55" xfId="0" applyNumberFormat="1" applyFont="1" applyBorder="1" applyAlignment="1">
      <alignment horizontal="left" vertical="center"/>
    </xf>
    <xf numFmtId="0" fontId="7" fillId="0" borderId="56" xfId="0" applyFont="1" applyBorder="1" applyAlignment="1">
      <alignment vertical="center"/>
    </xf>
    <xf numFmtId="0" fontId="7" fillId="0" borderId="56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" fontId="7" fillId="0" borderId="42" xfId="0" applyNumberFormat="1" applyFont="1" applyBorder="1" applyAlignment="1">
      <alignment horizontal="left" vertical="center"/>
    </xf>
    <xf numFmtId="0" fontId="7" fillId="0" borderId="61" xfId="0" applyFont="1" applyBorder="1" applyAlignment="1">
      <alignment horizontal="center" vertical="center"/>
    </xf>
    <xf numFmtId="164" fontId="7" fillId="5" borderId="23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171" fontId="7" fillId="4" borderId="21" xfId="0" applyNumberFormat="1" applyFont="1" applyFill="1" applyBorder="1" applyAlignment="1">
      <alignment vertical="center"/>
    </xf>
    <xf numFmtId="171" fontId="7" fillId="4" borderId="60" xfId="0" applyNumberFormat="1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164" fontId="7" fillId="4" borderId="59" xfId="0" applyNumberFormat="1" applyFont="1" applyFill="1" applyBorder="1" applyAlignment="1">
      <alignment horizontal="center" vertical="center" wrapText="1"/>
    </xf>
    <xf numFmtId="164" fontId="0" fillId="3" borderId="53" xfId="0" applyNumberFormat="1" applyFill="1" applyBorder="1"/>
    <xf numFmtId="0" fontId="0" fillId="3" borderId="30" xfId="0" applyFill="1" applyBorder="1" applyAlignment="1">
      <alignment vertical="center"/>
    </xf>
    <xf numFmtId="0" fontId="0" fillId="0" borderId="56" xfId="0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55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9" fontId="7" fillId="0" borderId="17" xfId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8" xfId="0" applyBorder="1" applyAlignment="1">
      <alignment vertical="center"/>
    </xf>
    <xf numFmtId="167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167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0" fillId="40" borderId="58" xfId="0" applyFont="1" applyFill="1" applyBorder="1" applyAlignment="1">
      <alignment horizontal="center" vertical="center"/>
    </xf>
    <xf numFmtId="0" fontId="30" fillId="40" borderId="3" xfId="0" applyFont="1" applyFill="1" applyBorder="1" applyAlignment="1">
      <alignment vertical="center" wrapText="1"/>
    </xf>
    <xf numFmtId="0" fontId="30" fillId="40" borderId="3" xfId="0" applyFont="1" applyFill="1" applyBorder="1" applyAlignment="1">
      <alignment vertical="center"/>
    </xf>
    <xf numFmtId="0" fontId="30" fillId="40" borderId="57" xfId="0" applyFont="1" applyFill="1" applyBorder="1" applyAlignment="1">
      <alignment vertical="center"/>
    </xf>
    <xf numFmtId="1" fontId="30" fillId="40" borderId="54" xfId="0" applyNumberFormat="1" applyFont="1" applyFill="1" applyBorder="1" applyAlignment="1">
      <alignment horizontal="left" vertical="center"/>
    </xf>
    <xf numFmtId="0" fontId="30" fillId="40" borderId="57" xfId="0" applyFont="1" applyFill="1" applyBorder="1" applyAlignment="1">
      <alignment horizontal="center" vertical="center"/>
    </xf>
    <xf numFmtId="1" fontId="30" fillId="40" borderId="3" xfId="0" applyNumberFormat="1" applyFont="1" applyFill="1" applyBorder="1" applyAlignment="1">
      <alignment horizontal="left" vertical="center"/>
    </xf>
    <xf numFmtId="167" fontId="13" fillId="40" borderId="57" xfId="0" applyNumberFormat="1" applyFont="1" applyFill="1" applyBorder="1" applyAlignment="1">
      <alignment horizontal="center" vertical="center"/>
    </xf>
    <xf numFmtId="170" fontId="11" fillId="7" borderId="31" xfId="2" applyNumberFormat="1" applyFont="1" applyFill="1" applyBorder="1" applyAlignment="1">
      <alignment horizontal="center" vertical="center"/>
    </xf>
    <xf numFmtId="170" fontId="11" fillId="7" borderId="32" xfId="2" applyNumberFormat="1" applyFont="1" applyFill="1" applyBorder="1" applyAlignment="1">
      <alignment horizontal="center" vertical="center"/>
    </xf>
    <xf numFmtId="170" fontId="11" fillId="7" borderId="39" xfId="2" applyNumberFormat="1" applyFont="1" applyFill="1" applyBorder="1" applyAlignment="1">
      <alignment horizontal="center" vertical="center"/>
    </xf>
    <xf numFmtId="169" fontId="1" fillId="7" borderId="29" xfId="0" applyNumberFormat="1" applyFont="1" applyFill="1" applyBorder="1" applyAlignment="1">
      <alignment horizontal="center" vertical="center" wrapText="1"/>
    </xf>
    <xf numFmtId="166" fontId="9" fillId="0" borderId="14" xfId="0" applyNumberFormat="1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1" fontId="31" fillId="0" borderId="15" xfId="0" applyNumberFormat="1" applyFont="1" applyBorder="1" applyAlignment="1">
      <alignment horizontal="center" vertical="center" wrapText="1"/>
    </xf>
    <xf numFmtId="1" fontId="31" fillId="0" borderId="16" xfId="0" applyNumberFormat="1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164" fontId="7" fillId="5" borderId="53" xfId="0" applyNumberFormat="1" applyFont="1" applyFill="1" applyBorder="1" applyAlignment="1">
      <alignment vertical="center"/>
    </xf>
    <xf numFmtId="0" fontId="30" fillId="40" borderId="37" xfId="0" applyFont="1" applyFill="1" applyBorder="1" applyAlignment="1">
      <alignment horizontal="center" vertical="center"/>
    </xf>
    <xf numFmtId="0" fontId="30" fillId="40" borderId="35" xfId="0" applyFont="1" applyFill="1" applyBorder="1" applyAlignment="1">
      <alignment horizontal="center" vertical="center"/>
    </xf>
    <xf numFmtId="0" fontId="30" fillId="40" borderId="38" xfId="0" applyFont="1" applyFill="1" applyBorder="1" applyAlignment="1">
      <alignment horizontal="center" vertical="center"/>
    </xf>
    <xf numFmtId="169" fontId="30" fillId="40" borderId="30" xfId="0" applyNumberFormat="1" applyFont="1" applyFill="1" applyBorder="1" applyAlignment="1">
      <alignment horizontal="center" vertical="center"/>
    </xf>
    <xf numFmtId="1" fontId="7" fillId="8" borderId="15" xfId="0" applyNumberFormat="1" applyFont="1" applyFill="1" applyBorder="1" applyAlignment="1">
      <alignment horizontal="center" vertical="center"/>
    </xf>
    <xf numFmtId="1" fontId="7" fillId="8" borderId="16" xfId="0" applyNumberFormat="1" applyFont="1" applyFill="1" applyBorder="1" applyAlignment="1">
      <alignment horizontal="center" vertical="center"/>
    </xf>
    <xf numFmtId="1" fontId="7" fillId="8" borderId="67" xfId="0" applyNumberFormat="1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164" fontId="7" fillId="4" borderId="21" xfId="0" applyNumberFormat="1" applyFont="1" applyFill="1" applyBorder="1" applyAlignment="1">
      <alignment horizontal="center" vertical="center" wrapText="1"/>
    </xf>
    <xf numFmtId="171" fontId="7" fillId="8" borderId="6" xfId="0" applyNumberFormat="1" applyFont="1" applyFill="1" applyBorder="1" applyAlignment="1">
      <alignment vertical="center"/>
    </xf>
    <xf numFmtId="164" fontId="7" fillId="8" borderId="53" xfId="0" applyNumberFormat="1" applyFont="1" applyFill="1" applyBorder="1" applyAlignment="1">
      <alignment vertical="center"/>
    </xf>
    <xf numFmtId="167" fontId="32" fillId="8" borderId="65" xfId="0" applyNumberFormat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68" fontId="15" fillId="0" borderId="34" xfId="1" applyNumberFormat="1" applyFont="1" applyFill="1" applyBorder="1" applyAlignment="1">
      <alignment horizontal="center" vertical="center" wrapText="1"/>
    </xf>
    <xf numFmtId="168" fontId="15" fillId="0" borderId="33" xfId="1" applyNumberFormat="1" applyFont="1" applyFill="1" applyBorder="1" applyAlignment="1">
      <alignment horizontal="center" vertical="center" wrapText="1"/>
    </xf>
    <xf numFmtId="168" fontId="15" fillId="0" borderId="0" xfId="1" applyNumberFormat="1" applyFont="1" applyFill="1" applyBorder="1" applyAlignment="1">
      <alignment horizontal="center" vertical="center" wrapText="1"/>
    </xf>
    <xf numFmtId="168" fontId="15" fillId="0" borderId="21" xfId="1" applyNumberFormat="1" applyFont="1" applyFill="1" applyBorder="1" applyAlignment="1">
      <alignment horizontal="center" vertical="center" wrapText="1"/>
    </xf>
    <xf numFmtId="168" fontId="15" fillId="0" borderId="28" xfId="1" applyNumberFormat="1" applyFont="1" applyFill="1" applyBorder="1" applyAlignment="1">
      <alignment horizontal="center" vertical="center" wrapText="1"/>
    </xf>
    <xf numFmtId="168" fontId="15" fillId="0" borderId="2" xfId="1" applyNumberFormat="1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" fontId="7" fillId="8" borderId="26" xfId="0" applyNumberFormat="1" applyFont="1" applyFill="1" applyBorder="1" applyAlignment="1">
      <alignment horizontal="left" vertical="center"/>
    </xf>
    <xf numFmtId="1" fontId="7" fillId="8" borderId="63" xfId="0" applyNumberFormat="1" applyFont="1" applyFill="1" applyBorder="1" applyAlignment="1">
      <alignment horizontal="left" vertical="center"/>
    </xf>
    <xf numFmtId="1" fontId="7" fillId="8" borderId="34" xfId="0" applyNumberFormat="1" applyFont="1" applyFill="1" applyBorder="1" applyAlignment="1">
      <alignment horizontal="left" vertical="center"/>
    </xf>
    <xf numFmtId="1" fontId="7" fillId="8" borderId="64" xfId="0" applyNumberFormat="1" applyFont="1" applyFill="1" applyBorder="1" applyAlignment="1">
      <alignment horizontal="left" vertical="center"/>
    </xf>
    <xf numFmtId="1" fontId="7" fillId="0" borderId="5" xfId="0" applyNumberFormat="1" applyFont="1" applyBorder="1" applyAlignment="1">
      <alignment horizontal="left" vertical="center" wrapText="1"/>
    </xf>
    <xf numFmtId="1" fontId="7" fillId="0" borderId="59" xfId="0" applyNumberFormat="1" applyFont="1" applyBorder="1" applyAlignment="1">
      <alignment horizontal="left" vertical="center" wrapText="1"/>
    </xf>
    <xf numFmtId="164" fontId="7" fillId="8" borderId="24" xfId="0" applyNumberFormat="1" applyFont="1" applyFill="1" applyBorder="1" applyAlignment="1">
      <alignment horizontal="center" vertical="center" wrapText="1"/>
    </xf>
    <xf numFmtId="164" fontId="7" fillId="8" borderId="53" xfId="0" applyNumberFormat="1" applyFont="1" applyFill="1" applyBorder="1" applyAlignment="1">
      <alignment horizontal="center" vertical="center" wrapText="1"/>
    </xf>
    <xf numFmtId="1" fontId="7" fillId="8" borderId="5" xfId="0" applyNumberFormat="1" applyFont="1" applyFill="1" applyBorder="1" applyAlignment="1">
      <alignment horizontal="left" vertical="center"/>
    </xf>
    <xf numFmtId="1" fontId="7" fillId="8" borderId="65" xfId="0" applyNumberFormat="1" applyFont="1" applyFill="1" applyBorder="1" applyAlignment="1">
      <alignment horizontal="left" vertical="center"/>
    </xf>
    <xf numFmtId="1" fontId="7" fillId="8" borderId="0" xfId="0" applyNumberFormat="1" applyFont="1" applyFill="1" applyAlignment="1">
      <alignment horizontal="center" vertical="center"/>
    </xf>
    <xf numFmtId="1" fontId="7" fillId="8" borderId="65" xfId="0" applyNumberFormat="1" applyFont="1" applyFill="1" applyBorder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2" builtinId="3"/>
    <cellStyle name="Currency" xfId="3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1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CBB5-D353-4104-BFFC-99726FEA4A86}">
  <sheetPr>
    <pageSetUpPr fitToPage="1"/>
  </sheetPr>
  <dimension ref="A1:P45"/>
  <sheetViews>
    <sheetView tabSelected="1" zoomScale="80" zoomScaleNormal="80" workbookViewId="0">
      <selection activeCell="O6" sqref="O6"/>
    </sheetView>
  </sheetViews>
  <sheetFormatPr defaultColWidth="8.85546875" defaultRowHeight="15" x14ac:dyDescent="0.25"/>
  <cols>
    <col min="1" max="1" width="17.5703125" customWidth="1"/>
    <col min="2" max="2" width="15" customWidth="1"/>
    <col min="3" max="3" width="30.5703125" customWidth="1"/>
    <col min="4" max="4" width="29.140625" customWidth="1"/>
    <col min="5" max="5" width="15.140625" customWidth="1"/>
    <col min="6" max="6" width="16.28515625" customWidth="1"/>
    <col min="7" max="7" width="13" customWidth="1"/>
    <col min="8" max="8" width="11" customWidth="1"/>
    <col min="9" max="9" width="11.7109375" customWidth="1"/>
    <col min="10" max="14" width="10.42578125" customWidth="1"/>
    <col min="15" max="15" width="17.42578125" customWidth="1"/>
    <col min="16" max="16" width="15.42578125" customWidth="1"/>
  </cols>
  <sheetData>
    <row r="1" spans="1:16" s="1" customFormat="1" ht="30.6" customHeight="1" thickBot="1" x14ac:dyDescent="0.3">
      <c r="A1" s="6" t="s">
        <v>32</v>
      </c>
      <c r="B1" s="6"/>
      <c r="E1" s="68"/>
      <c r="I1" s="24" t="s">
        <v>21</v>
      </c>
    </row>
    <row r="2" spans="1:16" ht="22.35" customHeight="1" thickBot="1" x14ac:dyDescent="0.3">
      <c r="A2" s="2" t="s">
        <v>33</v>
      </c>
      <c r="B2" s="2"/>
      <c r="E2" s="69"/>
      <c r="F2" s="69"/>
      <c r="G2" s="163" t="s">
        <v>6</v>
      </c>
      <c r="H2" s="164"/>
      <c r="I2" s="160"/>
      <c r="J2" s="161"/>
      <c r="K2" s="161"/>
      <c r="L2" s="161"/>
      <c r="M2" s="162"/>
    </row>
    <row r="3" spans="1:16" ht="6" customHeight="1" thickBot="1" x14ac:dyDescent="0.3">
      <c r="A3" s="2"/>
      <c r="B3" s="2"/>
      <c r="G3" s="23"/>
      <c r="H3" s="23"/>
      <c r="I3" s="46"/>
      <c r="J3" s="46"/>
      <c r="K3" s="46"/>
      <c r="L3" s="46"/>
      <c r="M3" s="46"/>
    </row>
    <row r="4" spans="1:16" ht="42" customHeight="1" thickBot="1" x14ac:dyDescent="0.3">
      <c r="A4" s="16" t="s">
        <v>0</v>
      </c>
      <c r="B4" s="61" t="s">
        <v>36</v>
      </c>
      <c r="C4" s="17" t="s">
        <v>26</v>
      </c>
      <c r="D4" s="17" t="s">
        <v>10</v>
      </c>
      <c r="E4" s="17" t="s">
        <v>19</v>
      </c>
      <c r="F4" s="18" t="s">
        <v>20</v>
      </c>
      <c r="G4" s="18" t="s">
        <v>1</v>
      </c>
      <c r="H4" s="19" t="s">
        <v>23</v>
      </c>
      <c r="I4" s="43" t="s">
        <v>24</v>
      </c>
      <c r="J4" s="45" t="s">
        <v>13</v>
      </c>
      <c r="K4" s="17" t="s">
        <v>16</v>
      </c>
      <c r="L4" s="17" t="s">
        <v>17</v>
      </c>
      <c r="M4" s="20" t="s">
        <v>18</v>
      </c>
      <c r="N4" s="22" t="s">
        <v>25</v>
      </c>
      <c r="O4" s="22" t="s">
        <v>2</v>
      </c>
      <c r="P4" s="21" t="s">
        <v>3</v>
      </c>
    </row>
    <row r="5" spans="1:16" ht="18" customHeight="1" thickBot="1" x14ac:dyDescent="0.3">
      <c r="A5" s="165" t="s">
        <v>60</v>
      </c>
      <c r="B5" s="166"/>
      <c r="C5" s="166"/>
      <c r="D5" s="166"/>
      <c r="E5" s="166"/>
      <c r="F5" s="166"/>
      <c r="G5" s="166"/>
      <c r="H5" s="166"/>
      <c r="I5" s="166"/>
      <c r="J5" s="167"/>
      <c r="K5" s="167"/>
      <c r="L5" s="167"/>
      <c r="M5" s="167"/>
      <c r="N5" s="167"/>
      <c r="O5" s="166"/>
      <c r="P5" s="168"/>
    </row>
    <row r="6" spans="1:16" ht="33" customHeight="1" x14ac:dyDescent="0.25">
      <c r="A6" s="77" t="s">
        <v>46</v>
      </c>
      <c r="B6" s="71" t="s">
        <v>45</v>
      </c>
      <c r="C6" s="80" t="s">
        <v>65</v>
      </c>
      <c r="D6" s="72" t="s">
        <v>58</v>
      </c>
      <c r="E6" s="7" t="s">
        <v>14</v>
      </c>
      <c r="F6" s="89">
        <v>13</v>
      </c>
      <c r="G6" s="73">
        <v>2000</v>
      </c>
      <c r="H6" s="73">
        <v>2.4</v>
      </c>
      <c r="I6" s="78">
        <v>1.5</v>
      </c>
      <c r="J6" s="91">
        <f t="shared" ref="J6:J26" si="0">N6*0.3</f>
        <v>7800</v>
      </c>
      <c r="K6" s="65">
        <f t="shared" ref="K6:K26" si="1">N6*0.3</f>
        <v>7800</v>
      </c>
      <c r="L6" s="65">
        <f t="shared" ref="L6:L26" si="2">N6*0.2</f>
        <v>5200</v>
      </c>
      <c r="M6" s="92">
        <f t="shared" ref="M6:M26" si="3">N6*0.2</f>
        <v>5200</v>
      </c>
      <c r="N6" s="83">
        <f t="shared" ref="N6:N26" si="4">F6*G6</f>
        <v>26000</v>
      </c>
      <c r="O6" s="81"/>
      <c r="P6" s="79">
        <f t="shared" ref="P6:P32" si="5">O6*N6</f>
        <v>0</v>
      </c>
    </row>
    <row r="7" spans="1:16" ht="33" customHeight="1" x14ac:dyDescent="0.25">
      <c r="A7" s="40" t="s">
        <v>49</v>
      </c>
      <c r="B7" s="62" t="s">
        <v>45</v>
      </c>
      <c r="C7" s="80" t="s">
        <v>65</v>
      </c>
      <c r="D7" s="9" t="s">
        <v>58</v>
      </c>
      <c r="E7" s="7" t="s">
        <v>14</v>
      </c>
      <c r="F7" s="28">
        <v>12.4</v>
      </c>
      <c r="G7" s="8">
        <v>2000</v>
      </c>
      <c r="H7" s="8">
        <v>2.4</v>
      </c>
      <c r="I7" s="44">
        <v>1.5</v>
      </c>
      <c r="J7" s="75">
        <f t="shared" si="0"/>
        <v>7440</v>
      </c>
      <c r="K7" s="8">
        <f t="shared" si="1"/>
        <v>7440</v>
      </c>
      <c r="L7" s="8">
        <f t="shared" si="2"/>
        <v>4960</v>
      </c>
      <c r="M7" s="76">
        <f t="shared" si="3"/>
        <v>4960</v>
      </c>
      <c r="N7" s="25">
        <f t="shared" si="4"/>
        <v>24800</v>
      </c>
      <c r="O7" s="70"/>
      <c r="P7" s="37">
        <f t="shared" si="5"/>
        <v>0</v>
      </c>
    </row>
    <row r="8" spans="1:16" ht="33" customHeight="1" x14ac:dyDescent="0.25">
      <c r="A8" s="40" t="s">
        <v>50</v>
      </c>
      <c r="B8" s="62" t="s">
        <v>45</v>
      </c>
      <c r="C8" s="80" t="s">
        <v>65</v>
      </c>
      <c r="D8" s="9" t="s">
        <v>58</v>
      </c>
      <c r="E8" s="7" t="s">
        <v>14</v>
      </c>
      <c r="F8" s="29">
        <v>44.1</v>
      </c>
      <c r="G8" s="8">
        <v>2000</v>
      </c>
      <c r="H8" s="8">
        <v>2.4</v>
      </c>
      <c r="I8" s="44">
        <v>1.5</v>
      </c>
      <c r="J8" s="75">
        <f t="shared" si="0"/>
        <v>26460</v>
      </c>
      <c r="K8" s="8">
        <f t="shared" si="1"/>
        <v>26460</v>
      </c>
      <c r="L8" s="8">
        <f t="shared" si="2"/>
        <v>17640</v>
      </c>
      <c r="M8" s="76">
        <f t="shared" si="3"/>
        <v>17640</v>
      </c>
      <c r="N8" s="25">
        <f t="shared" si="4"/>
        <v>88200</v>
      </c>
      <c r="O8" s="82"/>
      <c r="P8" s="37">
        <f t="shared" si="5"/>
        <v>0</v>
      </c>
    </row>
    <row r="9" spans="1:16" ht="33" customHeight="1" x14ac:dyDescent="0.25">
      <c r="A9" s="40" t="s">
        <v>51</v>
      </c>
      <c r="B9" s="62" t="s">
        <v>45</v>
      </c>
      <c r="C9" s="80" t="s">
        <v>65</v>
      </c>
      <c r="D9" s="9" t="s">
        <v>58</v>
      </c>
      <c r="E9" s="7" t="s">
        <v>14</v>
      </c>
      <c r="F9" s="28">
        <v>27.1</v>
      </c>
      <c r="G9" s="8">
        <v>2000</v>
      </c>
      <c r="H9" s="8">
        <v>2.4</v>
      </c>
      <c r="I9" s="44">
        <v>1.5</v>
      </c>
      <c r="J9" s="75">
        <f t="shared" si="0"/>
        <v>16260</v>
      </c>
      <c r="K9" s="8">
        <f t="shared" si="1"/>
        <v>16260</v>
      </c>
      <c r="L9" s="8">
        <f t="shared" si="2"/>
        <v>10840</v>
      </c>
      <c r="M9" s="76">
        <f t="shared" si="3"/>
        <v>10840</v>
      </c>
      <c r="N9" s="25">
        <f t="shared" si="4"/>
        <v>54200</v>
      </c>
      <c r="O9" s="82"/>
      <c r="P9" s="37">
        <f t="shared" si="5"/>
        <v>0</v>
      </c>
    </row>
    <row r="10" spans="1:16" ht="33" customHeight="1" x14ac:dyDescent="0.25">
      <c r="A10" s="39" t="s">
        <v>53</v>
      </c>
      <c r="B10" s="62" t="s">
        <v>45</v>
      </c>
      <c r="C10" s="80" t="s">
        <v>65</v>
      </c>
      <c r="D10" s="9" t="s">
        <v>58</v>
      </c>
      <c r="E10" s="7" t="s">
        <v>14</v>
      </c>
      <c r="F10" s="64">
        <v>6.5</v>
      </c>
      <c r="G10" s="8">
        <v>2000</v>
      </c>
      <c r="H10" s="8">
        <v>2.4</v>
      </c>
      <c r="I10" s="44">
        <v>1.5</v>
      </c>
      <c r="J10" s="75">
        <f t="shared" si="0"/>
        <v>3900</v>
      </c>
      <c r="K10" s="8">
        <f t="shared" si="1"/>
        <v>3900</v>
      </c>
      <c r="L10" s="8">
        <f t="shared" si="2"/>
        <v>2600</v>
      </c>
      <c r="M10" s="76">
        <f t="shared" si="3"/>
        <v>2600</v>
      </c>
      <c r="N10" s="25">
        <f t="shared" si="4"/>
        <v>13000</v>
      </c>
      <c r="O10" s="82"/>
      <c r="P10" s="37">
        <f t="shared" si="5"/>
        <v>0</v>
      </c>
    </row>
    <row r="11" spans="1:16" ht="33" customHeight="1" x14ac:dyDescent="0.25">
      <c r="A11" s="39" t="s">
        <v>42</v>
      </c>
      <c r="B11" s="62" t="s">
        <v>37</v>
      </c>
      <c r="C11" s="80" t="s">
        <v>65</v>
      </c>
      <c r="D11" s="9" t="s">
        <v>58</v>
      </c>
      <c r="E11" s="7" t="s">
        <v>14</v>
      </c>
      <c r="F11" s="5">
        <v>6.7</v>
      </c>
      <c r="G11" s="8">
        <v>2000</v>
      </c>
      <c r="H11" s="8">
        <v>2.4</v>
      </c>
      <c r="I11" s="44">
        <v>1.5</v>
      </c>
      <c r="J11" s="75">
        <f t="shared" si="0"/>
        <v>4020</v>
      </c>
      <c r="K11" s="8">
        <f t="shared" si="1"/>
        <v>4020</v>
      </c>
      <c r="L11" s="8">
        <f t="shared" si="2"/>
        <v>2680</v>
      </c>
      <c r="M11" s="76">
        <f t="shared" si="3"/>
        <v>2680</v>
      </c>
      <c r="N11" s="25">
        <f t="shared" si="4"/>
        <v>13400</v>
      </c>
      <c r="O11" s="82"/>
      <c r="P11" s="37">
        <f t="shared" si="5"/>
        <v>0</v>
      </c>
    </row>
    <row r="12" spans="1:16" ht="33" customHeight="1" x14ac:dyDescent="0.25">
      <c r="A12" s="39" t="s">
        <v>54</v>
      </c>
      <c r="B12" s="62" t="s">
        <v>45</v>
      </c>
      <c r="C12" s="80" t="s">
        <v>65</v>
      </c>
      <c r="D12" s="9" t="s">
        <v>58</v>
      </c>
      <c r="E12" s="7" t="s">
        <v>14</v>
      </c>
      <c r="F12" s="28">
        <v>13.4</v>
      </c>
      <c r="G12" s="8">
        <v>2000</v>
      </c>
      <c r="H12" s="8">
        <v>2.4</v>
      </c>
      <c r="I12" s="44">
        <v>1.5</v>
      </c>
      <c r="J12" s="75">
        <f t="shared" si="0"/>
        <v>8040</v>
      </c>
      <c r="K12" s="8">
        <f t="shared" si="1"/>
        <v>8040</v>
      </c>
      <c r="L12" s="8">
        <f t="shared" si="2"/>
        <v>5360</v>
      </c>
      <c r="M12" s="76">
        <f t="shared" si="3"/>
        <v>5360</v>
      </c>
      <c r="N12" s="84">
        <f t="shared" si="4"/>
        <v>26800</v>
      </c>
      <c r="O12" s="82"/>
      <c r="P12" s="37">
        <f t="shared" si="5"/>
        <v>0</v>
      </c>
    </row>
    <row r="13" spans="1:16" ht="33" customHeight="1" x14ac:dyDescent="0.25">
      <c r="A13" s="39" t="s">
        <v>43</v>
      </c>
      <c r="B13" s="62" t="s">
        <v>37</v>
      </c>
      <c r="C13" s="80" t="s">
        <v>65</v>
      </c>
      <c r="D13" s="9" t="s">
        <v>58</v>
      </c>
      <c r="E13" s="7" t="s">
        <v>14</v>
      </c>
      <c r="F13" s="27">
        <v>4.0999999999999996</v>
      </c>
      <c r="G13" s="8">
        <v>2000</v>
      </c>
      <c r="H13" s="8">
        <v>2.4</v>
      </c>
      <c r="I13" s="44">
        <v>1.5</v>
      </c>
      <c r="J13" s="75">
        <f t="shared" si="0"/>
        <v>2460</v>
      </c>
      <c r="K13" s="8">
        <f t="shared" si="1"/>
        <v>2460</v>
      </c>
      <c r="L13" s="8">
        <f t="shared" si="2"/>
        <v>1640</v>
      </c>
      <c r="M13" s="76">
        <f t="shared" si="3"/>
        <v>1640</v>
      </c>
      <c r="N13" s="25">
        <f t="shared" si="4"/>
        <v>8200</v>
      </c>
      <c r="O13" s="82"/>
      <c r="P13" s="37">
        <f t="shared" si="5"/>
        <v>0</v>
      </c>
    </row>
    <row r="14" spans="1:16" ht="23.25" customHeight="1" x14ac:dyDescent="0.25">
      <c r="A14" s="40" t="s">
        <v>34</v>
      </c>
      <c r="B14" s="62" t="s">
        <v>37</v>
      </c>
      <c r="C14" s="80" t="s">
        <v>63</v>
      </c>
      <c r="D14" s="9" t="s">
        <v>58</v>
      </c>
      <c r="E14" s="7" t="s">
        <v>14</v>
      </c>
      <c r="F14" s="5">
        <v>7.5</v>
      </c>
      <c r="G14" s="10">
        <v>2000</v>
      </c>
      <c r="H14" s="10">
        <v>2.4</v>
      </c>
      <c r="I14" s="32">
        <v>1.5</v>
      </c>
      <c r="J14" s="75">
        <f t="shared" si="0"/>
        <v>4500</v>
      </c>
      <c r="K14" s="8">
        <f t="shared" si="1"/>
        <v>4500</v>
      </c>
      <c r="L14" s="8">
        <f t="shared" si="2"/>
        <v>3000</v>
      </c>
      <c r="M14" s="76">
        <f t="shared" si="3"/>
        <v>3000</v>
      </c>
      <c r="N14" s="25">
        <f t="shared" si="4"/>
        <v>15000</v>
      </c>
      <c r="O14" s="82"/>
      <c r="P14" s="37">
        <f t="shared" si="5"/>
        <v>0</v>
      </c>
    </row>
    <row r="15" spans="1:16" ht="23.25" customHeight="1" x14ac:dyDescent="0.25">
      <c r="A15" s="40" t="s">
        <v>55</v>
      </c>
      <c r="B15" s="62" t="s">
        <v>45</v>
      </c>
      <c r="C15" s="80" t="s">
        <v>63</v>
      </c>
      <c r="D15" s="9" t="s">
        <v>58</v>
      </c>
      <c r="E15" s="7" t="s">
        <v>14</v>
      </c>
      <c r="F15" s="5">
        <v>15.9</v>
      </c>
      <c r="G15" s="10">
        <v>2000</v>
      </c>
      <c r="H15" s="10">
        <v>2.4</v>
      </c>
      <c r="I15" s="32">
        <v>1.5</v>
      </c>
      <c r="J15" s="75">
        <f t="shared" si="0"/>
        <v>9540</v>
      </c>
      <c r="K15" s="8">
        <f t="shared" si="1"/>
        <v>9540</v>
      </c>
      <c r="L15" s="8">
        <f t="shared" si="2"/>
        <v>6360</v>
      </c>
      <c r="M15" s="76">
        <f t="shared" si="3"/>
        <v>6360</v>
      </c>
      <c r="N15" s="25">
        <f t="shared" si="4"/>
        <v>31800</v>
      </c>
      <c r="O15" s="82"/>
      <c r="P15" s="37">
        <f t="shared" si="5"/>
        <v>0</v>
      </c>
    </row>
    <row r="16" spans="1:16" ht="23.25" customHeight="1" x14ac:dyDescent="0.25">
      <c r="A16" s="40" t="s">
        <v>56</v>
      </c>
      <c r="B16" s="62" t="s">
        <v>45</v>
      </c>
      <c r="C16" s="80" t="s">
        <v>63</v>
      </c>
      <c r="D16" s="9" t="s">
        <v>58</v>
      </c>
      <c r="E16" s="7" t="s">
        <v>14</v>
      </c>
      <c r="F16" s="27">
        <v>26.1</v>
      </c>
      <c r="G16" s="10">
        <v>2000</v>
      </c>
      <c r="H16" s="10">
        <v>2.4</v>
      </c>
      <c r="I16" s="32">
        <v>1.5</v>
      </c>
      <c r="J16" s="75">
        <f t="shared" si="0"/>
        <v>15660</v>
      </c>
      <c r="K16" s="8">
        <f t="shared" si="1"/>
        <v>15660</v>
      </c>
      <c r="L16" s="8">
        <f t="shared" si="2"/>
        <v>10440</v>
      </c>
      <c r="M16" s="76">
        <f t="shared" si="3"/>
        <v>10440</v>
      </c>
      <c r="N16" s="25">
        <f t="shared" si="4"/>
        <v>52200</v>
      </c>
      <c r="O16" s="82"/>
      <c r="P16" s="37">
        <f t="shared" si="5"/>
        <v>0</v>
      </c>
    </row>
    <row r="17" spans="1:16" ht="23.25" customHeight="1" x14ac:dyDescent="0.25">
      <c r="A17" s="40" t="s">
        <v>57</v>
      </c>
      <c r="B17" s="62" t="s">
        <v>45</v>
      </c>
      <c r="C17" s="80" t="s">
        <v>63</v>
      </c>
      <c r="D17" s="9" t="s">
        <v>58</v>
      </c>
      <c r="E17" s="7" t="s">
        <v>14</v>
      </c>
      <c r="F17" s="27">
        <v>22</v>
      </c>
      <c r="G17" s="10">
        <v>2000</v>
      </c>
      <c r="H17" s="10">
        <v>2.4</v>
      </c>
      <c r="I17" s="32">
        <v>1.5</v>
      </c>
      <c r="J17" s="75">
        <f t="shared" si="0"/>
        <v>13200</v>
      </c>
      <c r="K17" s="8">
        <f t="shared" si="1"/>
        <v>13200</v>
      </c>
      <c r="L17" s="8">
        <f t="shared" si="2"/>
        <v>8800</v>
      </c>
      <c r="M17" s="76">
        <f t="shared" si="3"/>
        <v>8800</v>
      </c>
      <c r="N17" s="25">
        <f t="shared" si="4"/>
        <v>44000</v>
      </c>
      <c r="O17" s="82"/>
      <c r="P17" s="37">
        <f t="shared" si="5"/>
        <v>0</v>
      </c>
    </row>
    <row r="18" spans="1:16" ht="23.25" customHeight="1" x14ac:dyDescent="0.25">
      <c r="A18" s="40" t="s">
        <v>35</v>
      </c>
      <c r="B18" s="62" t="s">
        <v>37</v>
      </c>
      <c r="C18" s="80" t="s">
        <v>63</v>
      </c>
      <c r="D18" s="9" t="s">
        <v>58</v>
      </c>
      <c r="E18" s="7" t="s">
        <v>14</v>
      </c>
      <c r="F18" s="5">
        <v>6.9</v>
      </c>
      <c r="G18" s="10">
        <v>2000</v>
      </c>
      <c r="H18" s="10">
        <v>2.4</v>
      </c>
      <c r="I18" s="32">
        <v>1.5</v>
      </c>
      <c r="J18" s="75">
        <f t="shared" si="0"/>
        <v>4140</v>
      </c>
      <c r="K18" s="8">
        <f t="shared" si="1"/>
        <v>4140</v>
      </c>
      <c r="L18" s="8">
        <f t="shared" si="2"/>
        <v>2760</v>
      </c>
      <c r="M18" s="76">
        <f t="shared" si="3"/>
        <v>2760</v>
      </c>
      <c r="N18" s="25">
        <f t="shared" si="4"/>
        <v>13800</v>
      </c>
      <c r="O18" s="82"/>
      <c r="P18" s="37">
        <f t="shared" si="5"/>
        <v>0</v>
      </c>
    </row>
    <row r="19" spans="1:16" ht="23.25" customHeight="1" x14ac:dyDescent="0.25">
      <c r="A19" s="40" t="s">
        <v>38</v>
      </c>
      <c r="B19" s="62" t="s">
        <v>37</v>
      </c>
      <c r="C19" s="80" t="s">
        <v>63</v>
      </c>
      <c r="D19" s="9" t="s">
        <v>58</v>
      </c>
      <c r="E19" s="7" t="s">
        <v>14</v>
      </c>
      <c r="F19" s="5">
        <v>12.1</v>
      </c>
      <c r="G19" s="10">
        <v>2000</v>
      </c>
      <c r="H19" s="10">
        <v>2.4</v>
      </c>
      <c r="I19" s="32">
        <v>1.5</v>
      </c>
      <c r="J19" s="75">
        <f t="shared" si="0"/>
        <v>7260</v>
      </c>
      <c r="K19" s="8">
        <f t="shared" si="1"/>
        <v>7260</v>
      </c>
      <c r="L19" s="8">
        <f t="shared" si="2"/>
        <v>4840</v>
      </c>
      <c r="M19" s="76">
        <f t="shared" si="3"/>
        <v>4840</v>
      </c>
      <c r="N19" s="25">
        <f t="shared" si="4"/>
        <v>24200</v>
      </c>
      <c r="O19" s="82"/>
      <c r="P19" s="37">
        <f t="shared" si="5"/>
        <v>0</v>
      </c>
    </row>
    <row r="20" spans="1:16" ht="23.25" customHeight="1" x14ac:dyDescent="0.25">
      <c r="A20" s="40" t="s">
        <v>39</v>
      </c>
      <c r="B20" s="62" t="s">
        <v>45</v>
      </c>
      <c r="C20" s="80" t="s">
        <v>63</v>
      </c>
      <c r="D20" s="9" t="s">
        <v>58</v>
      </c>
      <c r="E20" s="7" t="s">
        <v>14</v>
      </c>
      <c r="F20" s="29">
        <v>1.2</v>
      </c>
      <c r="G20" s="10">
        <v>2000</v>
      </c>
      <c r="H20" s="10">
        <v>2.4</v>
      </c>
      <c r="I20" s="32">
        <v>1.5</v>
      </c>
      <c r="J20" s="75">
        <f t="shared" si="0"/>
        <v>720</v>
      </c>
      <c r="K20" s="8">
        <f t="shared" si="1"/>
        <v>720</v>
      </c>
      <c r="L20" s="8">
        <f t="shared" si="2"/>
        <v>480</v>
      </c>
      <c r="M20" s="76">
        <f t="shared" si="3"/>
        <v>480</v>
      </c>
      <c r="N20" s="25">
        <f t="shared" si="4"/>
        <v>2400</v>
      </c>
      <c r="O20" s="82"/>
      <c r="P20" s="37">
        <f t="shared" si="5"/>
        <v>0</v>
      </c>
    </row>
    <row r="21" spans="1:16" ht="23.25" customHeight="1" x14ac:dyDescent="0.25">
      <c r="A21" s="39" t="s">
        <v>40</v>
      </c>
      <c r="B21" s="62" t="s">
        <v>37</v>
      </c>
      <c r="C21" s="80" t="s">
        <v>63</v>
      </c>
      <c r="D21" s="9" t="s">
        <v>58</v>
      </c>
      <c r="E21" s="7" t="s">
        <v>14</v>
      </c>
      <c r="F21" s="90">
        <v>8.6999999999999993</v>
      </c>
      <c r="G21" s="10">
        <v>2000</v>
      </c>
      <c r="H21" s="10">
        <v>2.4</v>
      </c>
      <c r="I21" s="32">
        <v>1.5</v>
      </c>
      <c r="J21" s="75">
        <f t="shared" si="0"/>
        <v>5220</v>
      </c>
      <c r="K21" s="8">
        <f t="shared" si="1"/>
        <v>5220</v>
      </c>
      <c r="L21" s="8">
        <f t="shared" si="2"/>
        <v>3480</v>
      </c>
      <c r="M21" s="76">
        <f t="shared" si="3"/>
        <v>3480</v>
      </c>
      <c r="N21" s="25">
        <f t="shared" si="4"/>
        <v>17400</v>
      </c>
      <c r="O21" s="82"/>
      <c r="P21" s="37">
        <f t="shared" si="5"/>
        <v>0</v>
      </c>
    </row>
    <row r="22" spans="1:16" ht="23.25" customHeight="1" x14ac:dyDescent="0.25">
      <c r="A22" s="39" t="s">
        <v>47</v>
      </c>
      <c r="B22" s="62" t="s">
        <v>45</v>
      </c>
      <c r="C22" s="80" t="s">
        <v>63</v>
      </c>
      <c r="D22" s="9" t="s">
        <v>58</v>
      </c>
      <c r="E22" s="7" t="s">
        <v>14</v>
      </c>
      <c r="F22" s="30">
        <v>1.5</v>
      </c>
      <c r="G22" s="10">
        <v>2000</v>
      </c>
      <c r="H22" s="10">
        <v>2.4</v>
      </c>
      <c r="I22" s="32">
        <v>1.5</v>
      </c>
      <c r="J22" s="75">
        <f t="shared" si="0"/>
        <v>900</v>
      </c>
      <c r="K22" s="8">
        <f t="shared" si="1"/>
        <v>900</v>
      </c>
      <c r="L22" s="8">
        <f t="shared" si="2"/>
        <v>600</v>
      </c>
      <c r="M22" s="76">
        <f t="shared" si="3"/>
        <v>600</v>
      </c>
      <c r="N22" s="31">
        <f t="shared" si="4"/>
        <v>3000</v>
      </c>
      <c r="O22" s="82"/>
      <c r="P22" s="36">
        <f t="shared" si="5"/>
        <v>0</v>
      </c>
    </row>
    <row r="23" spans="1:16" ht="23.25" customHeight="1" x14ac:dyDescent="0.25">
      <c r="A23" s="74" t="s">
        <v>48</v>
      </c>
      <c r="B23" s="74" t="s">
        <v>45</v>
      </c>
      <c r="C23" s="80" t="s">
        <v>63</v>
      </c>
      <c r="D23" s="9" t="s">
        <v>58</v>
      </c>
      <c r="E23" s="7" t="s">
        <v>14</v>
      </c>
      <c r="F23" s="29">
        <v>31.4</v>
      </c>
      <c r="G23" s="8">
        <v>2000</v>
      </c>
      <c r="H23" s="8">
        <v>2.4</v>
      </c>
      <c r="I23" s="44">
        <v>1.5</v>
      </c>
      <c r="J23" s="75">
        <f t="shared" si="0"/>
        <v>18840</v>
      </c>
      <c r="K23" s="8">
        <f t="shared" si="1"/>
        <v>18840</v>
      </c>
      <c r="L23" s="8">
        <f t="shared" si="2"/>
        <v>12560</v>
      </c>
      <c r="M23" s="76">
        <f t="shared" si="3"/>
        <v>12560</v>
      </c>
      <c r="N23" s="25">
        <f t="shared" si="4"/>
        <v>62800</v>
      </c>
      <c r="O23" s="70"/>
      <c r="P23" s="36">
        <f t="shared" si="5"/>
        <v>0</v>
      </c>
    </row>
    <row r="24" spans="1:16" ht="23.25" customHeight="1" x14ac:dyDescent="0.25">
      <c r="A24" s="74" t="s">
        <v>44</v>
      </c>
      <c r="B24" s="74" t="s">
        <v>37</v>
      </c>
      <c r="C24" s="80" t="s">
        <v>63</v>
      </c>
      <c r="D24" s="9" t="s">
        <v>58</v>
      </c>
      <c r="E24" s="7" t="s">
        <v>14</v>
      </c>
      <c r="F24" s="5">
        <v>29.2</v>
      </c>
      <c r="G24" s="8">
        <v>2000</v>
      </c>
      <c r="H24" s="8">
        <v>2.4</v>
      </c>
      <c r="I24" s="44">
        <v>1.5</v>
      </c>
      <c r="J24" s="75">
        <f t="shared" si="0"/>
        <v>17520</v>
      </c>
      <c r="K24" s="8">
        <f t="shared" si="1"/>
        <v>17520</v>
      </c>
      <c r="L24" s="8">
        <f t="shared" si="2"/>
        <v>11680</v>
      </c>
      <c r="M24" s="76">
        <f t="shared" si="3"/>
        <v>11680</v>
      </c>
      <c r="N24" s="25">
        <f t="shared" si="4"/>
        <v>58400</v>
      </c>
      <c r="O24" s="70"/>
      <c r="P24" s="36">
        <f t="shared" si="5"/>
        <v>0</v>
      </c>
    </row>
    <row r="25" spans="1:16" ht="23.25" customHeight="1" x14ac:dyDescent="0.25">
      <c r="A25" s="74" t="s">
        <v>52</v>
      </c>
      <c r="B25" s="74" t="s">
        <v>45</v>
      </c>
      <c r="C25" s="80" t="s">
        <v>63</v>
      </c>
      <c r="D25" s="9" t="s">
        <v>58</v>
      </c>
      <c r="E25" s="7" t="s">
        <v>14</v>
      </c>
      <c r="F25" s="28">
        <v>30.6</v>
      </c>
      <c r="G25" s="8">
        <v>2000</v>
      </c>
      <c r="H25" s="8">
        <v>2.4</v>
      </c>
      <c r="I25" s="44">
        <v>1.5</v>
      </c>
      <c r="J25" s="75">
        <f t="shared" si="0"/>
        <v>18360</v>
      </c>
      <c r="K25" s="8">
        <f t="shared" si="1"/>
        <v>18360</v>
      </c>
      <c r="L25" s="8">
        <f t="shared" si="2"/>
        <v>12240</v>
      </c>
      <c r="M25" s="76">
        <f t="shared" si="3"/>
        <v>12240</v>
      </c>
      <c r="N25" s="25">
        <f t="shared" si="4"/>
        <v>61200</v>
      </c>
      <c r="O25" s="70"/>
      <c r="P25" s="36">
        <f t="shared" si="5"/>
        <v>0</v>
      </c>
    </row>
    <row r="26" spans="1:16" ht="23.25" customHeight="1" thickBot="1" x14ac:dyDescent="0.3">
      <c r="A26" s="74" t="s">
        <v>41</v>
      </c>
      <c r="B26" s="74" t="s">
        <v>37</v>
      </c>
      <c r="C26" s="80" t="s">
        <v>63</v>
      </c>
      <c r="D26" s="9" t="s">
        <v>58</v>
      </c>
      <c r="E26" s="7" t="s">
        <v>14</v>
      </c>
      <c r="F26" s="5">
        <v>28.3</v>
      </c>
      <c r="G26" s="8">
        <v>2000</v>
      </c>
      <c r="H26" s="8">
        <v>2.4</v>
      </c>
      <c r="I26" s="44">
        <v>1.5</v>
      </c>
      <c r="J26" s="93">
        <f t="shared" si="0"/>
        <v>16980</v>
      </c>
      <c r="K26" s="94">
        <f t="shared" si="1"/>
        <v>16980</v>
      </c>
      <c r="L26" s="94">
        <f t="shared" si="2"/>
        <v>11320</v>
      </c>
      <c r="M26" s="95">
        <f t="shared" si="3"/>
        <v>11320</v>
      </c>
      <c r="N26" s="85">
        <f t="shared" si="4"/>
        <v>56600</v>
      </c>
      <c r="O26" s="70"/>
      <c r="P26" s="36">
        <f t="shared" si="5"/>
        <v>0</v>
      </c>
    </row>
    <row r="27" spans="1:16" ht="18" customHeight="1" thickBot="1" x14ac:dyDescent="0.3">
      <c r="A27" s="173" t="s">
        <v>59</v>
      </c>
      <c r="B27" s="174"/>
      <c r="C27" s="174"/>
      <c r="D27" s="174"/>
      <c r="E27" s="174"/>
      <c r="F27" s="148">
        <f>SUM(F6:F26)</f>
        <v>348.7</v>
      </c>
      <c r="G27" s="175"/>
      <c r="H27" s="175"/>
      <c r="I27" s="175"/>
      <c r="J27" s="175"/>
      <c r="K27" s="175"/>
      <c r="L27" s="175"/>
      <c r="M27" s="175"/>
      <c r="N27" s="97"/>
      <c r="O27" s="171"/>
      <c r="P27" s="172"/>
    </row>
    <row r="28" spans="1:16" ht="33.75" customHeight="1" x14ac:dyDescent="0.25">
      <c r="A28" s="74" t="s">
        <v>62</v>
      </c>
      <c r="B28" s="169" t="s">
        <v>64</v>
      </c>
      <c r="C28" s="170"/>
      <c r="D28" s="9" t="s">
        <v>58</v>
      </c>
      <c r="E28" s="7" t="s">
        <v>61</v>
      </c>
      <c r="F28" s="27">
        <v>57.3</v>
      </c>
      <c r="G28" s="8">
        <v>2000</v>
      </c>
      <c r="H28" s="8">
        <v>2.4</v>
      </c>
      <c r="I28" s="44">
        <v>1.5</v>
      </c>
      <c r="J28" s="139">
        <f t="shared" ref="J28" si="6">N28*0.3</f>
        <v>34380</v>
      </c>
      <c r="K28" s="140">
        <f t="shared" ref="K28" si="7">N28*0.3</f>
        <v>34380</v>
      </c>
      <c r="L28" s="140">
        <f t="shared" ref="L28" si="8">N28*0.2</f>
        <v>22920</v>
      </c>
      <c r="M28" s="140">
        <f t="shared" ref="M28:M34" si="9">N28*0.2</f>
        <v>22920</v>
      </c>
      <c r="N28" s="141">
        <f t="shared" ref="N28" si="10">F28*G28</f>
        <v>114600</v>
      </c>
      <c r="O28" s="86"/>
      <c r="P28" s="36">
        <f t="shared" si="5"/>
        <v>0</v>
      </c>
    </row>
    <row r="29" spans="1:16" ht="24" customHeight="1" x14ac:dyDescent="0.25">
      <c r="A29" s="74" t="s">
        <v>82</v>
      </c>
      <c r="B29" s="169" t="s">
        <v>86</v>
      </c>
      <c r="C29" s="170"/>
      <c r="D29" s="9" t="s">
        <v>58</v>
      </c>
      <c r="E29" s="7" t="s">
        <v>87</v>
      </c>
      <c r="F29" s="27">
        <v>1.5</v>
      </c>
      <c r="G29" s="8">
        <v>2000</v>
      </c>
      <c r="H29" s="8">
        <v>2.4</v>
      </c>
      <c r="I29" s="44">
        <v>1.5</v>
      </c>
      <c r="J29" s="75">
        <f t="shared" ref="J29:J32" si="11">N29*0.3</f>
        <v>900</v>
      </c>
      <c r="K29" s="8">
        <f t="shared" ref="K29:K32" si="12">N29*0.3</f>
        <v>900</v>
      </c>
      <c r="L29" s="8">
        <f t="shared" ref="L29:L32" si="13">N29*0.2</f>
        <v>600</v>
      </c>
      <c r="M29" s="8">
        <f t="shared" ref="M29:M32" si="14">N29*0.2</f>
        <v>600</v>
      </c>
      <c r="N29" s="76">
        <f t="shared" ref="N29:N32" si="15">F29*G29</f>
        <v>3000</v>
      </c>
      <c r="O29" s="86"/>
      <c r="P29" s="36">
        <f t="shared" si="5"/>
        <v>0</v>
      </c>
    </row>
    <row r="30" spans="1:16" ht="24" customHeight="1" x14ac:dyDescent="0.25">
      <c r="A30" s="74" t="s">
        <v>83</v>
      </c>
      <c r="B30" s="169" t="s">
        <v>86</v>
      </c>
      <c r="C30" s="170"/>
      <c r="D30" s="9" t="s">
        <v>58</v>
      </c>
      <c r="E30" s="7" t="s">
        <v>87</v>
      </c>
      <c r="F30" s="27">
        <v>1.2</v>
      </c>
      <c r="G30" s="8">
        <v>2000</v>
      </c>
      <c r="H30" s="8">
        <v>2.4</v>
      </c>
      <c r="I30" s="44">
        <v>1.5</v>
      </c>
      <c r="J30" s="75">
        <f t="shared" si="11"/>
        <v>720</v>
      </c>
      <c r="K30" s="8">
        <f t="shared" si="12"/>
        <v>720</v>
      </c>
      <c r="L30" s="8">
        <f t="shared" si="13"/>
        <v>480</v>
      </c>
      <c r="M30" s="8">
        <f t="shared" si="14"/>
        <v>480</v>
      </c>
      <c r="N30" s="76">
        <f t="shared" si="15"/>
        <v>2400</v>
      </c>
      <c r="O30" s="86"/>
      <c r="P30" s="36">
        <f t="shared" si="5"/>
        <v>0</v>
      </c>
    </row>
    <row r="31" spans="1:16" ht="24" customHeight="1" x14ac:dyDescent="0.25">
      <c r="A31" s="74" t="s">
        <v>84</v>
      </c>
      <c r="B31" s="169" t="s">
        <v>86</v>
      </c>
      <c r="C31" s="170"/>
      <c r="D31" s="9" t="s">
        <v>58</v>
      </c>
      <c r="E31" s="7" t="s">
        <v>87</v>
      </c>
      <c r="F31" s="27">
        <v>1.2</v>
      </c>
      <c r="G31" s="8">
        <v>2000</v>
      </c>
      <c r="H31" s="8">
        <v>2.4</v>
      </c>
      <c r="I31" s="44">
        <v>1.5</v>
      </c>
      <c r="J31" s="75">
        <f t="shared" si="11"/>
        <v>720</v>
      </c>
      <c r="K31" s="8">
        <f t="shared" si="12"/>
        <v>720</v>
      </c>
      <c r="L31" s="8">
        <f t="shared" si="13"/>
        <v>480</v>
      </c>
      <c r="M31" s="8">
        <f t="shared" si="14"/>
        <v>480</v>
      </c>
      <c r="N31" s="76">
        <f t="shared" si="15"/>
        <v>2400</v>
      </c>
      <c r="O31" s="86"/>
      <c r="P31" s="36">
        <f t="shared" si="5"/>
        <v>0</v>
      </c>
    </row>
    <row r="32" spans="1:16" ht="24" customHeight="1" x14ac:dyDescent="0.25">
      <c r="A32" s="74" t="s">
        <v>85</v>
      </c>
      <c r="B32" s="169" t="s">
        <v>86</v>
      </c>
      <c r="C32" s="170"/>
      <c r="D32" s="9" t="s">
        <v>58</v>
      </c>
      <c r="E32" s="7" t="s">
        <v>61</v>
      </c>
      <c r="F32" s="27">
        <v>0.3</v>
      </c>
      <c r="G32" s="8">
        <v>2000</v>
      </c>
      <c r="H32" s="8">
        <v>2.4</v>
      </c>
      <c r="I32" s="44">
        <v>1.5</v>
      </c>
      <c r="J32" s="142">
        <f t="shared" si="11"/>
        <v>180</v>
      </c>
      <c r="K32" s="143">
        <f t="shared" si="12"/>
        <v>180</v>
      </c>
      <c r="L32" s="143">
        <f t="shared" si="13"/>
        <v>120</v>
      </c>
      <c r="M32" s="143">
        <f t="shared" si="14"/>
        <v>120</v>
      </c>
      <c r="N32" s="144">
        <f t="shared" si="15"/>
        <v>600</v>
      </c>
      <c r="O32" s="86"/>
      <c r="P32" s="36">
        <f t="shared" si="5"/>
        <v>0</v>
      </c>
    </row>
    <row r="33" spans="1:16" ht="17.25" customHeight="1" thickBot="1" x14ac:dyDescent="0.3">
      <c r="A33" s="173" t="s">
        <v>89</v>
      </c>
      <c r="B33" s="174"/>
      <c r="C33" s="174"/>
      <c r="D33" s="174"/>
      <c r="E33" s="174"/>
      <c r="F33" s="148">
        <f>SUM(F28:F32)</f>
        <v>61.5</v>
      </c>
      <c r="G33" s="176"/>
      <c r="H33" s="176"/>
      <c r="I33" s="176"/>
      <c r="J33" s="136">
        <f>SUM(J6:J28)</f>
        <v>243600</v>
      </c>
      <c r="K33" s="137">
        <f>SUM(K6:K28)</f>
        <v>243600</v>
      </c>
      <c r="L33" s="137">
        <f>SUM(L6:L28)</f>
        <v>162400</v>
      </c>
      <c r="M33" s="137">
        <f>SUM(M6:M28)</f>
        <v>162400</v>
      </c>
      <c r="N33" s="138">
        <f>SUM(N6:N32)</f>
        <v>820400</v>
      </c>
      <c r="O33" s="146"/>
      <c r="P33" s="147"/>
    </row>
    <row r="34" spans="1:16" ht="26.25" customHeight="1" thickBot="1" x14ac:dyDescent="0.3">
      <c r="A34" s="117" t="s">
        <v>66</v>
      </c>
      <c r="B34" s="119"/>
      <c r="C34" s="114"/>
      <c r="D34" s="115" t="s">
        <v>58</v>
      </c>
      <c r="E34" s="116" t="s">
        <v>67</v>
      </c>
      <c r="F34" s="120">
        <f>N34/2000</f>
        <v>45.8</v>
      </c>
      <c r="G34" s="118">
        <v>2000</v>
      </c>
      <c r="H34" s="118">
        <v>2.4</v>
      </c>
      <c r="I34" s="113">
        <v>1.5</v>
      </c>
      <c r="J34" s="132">
        <f t="shared" ref="J34" si="16">N34*0.3</f>
        <v>27480</v>
      </c>
      <c r="K34" s="133">
        <f t="shared" ref="K34" si="17">N34*0.3</f>
        <v>27480</v>
      </c>
      <c r="L34" s="133">
        <f t="shared" ref="L34" si="18">N34*0.2</f>
        <v>18320</v>
      </c>
      <c r="M34" s="134">
        <f t="shared" si="9"/>
        <v>18320</v>
      </c>
      <c r="N34" s="135">
        <f>N36-N33</f>
        <v>91600</v>
      </c>
      <c r="O34" s="145"/>
      <c r="P34" s="131">
        <f t="shared" ref="P34" si="19">O34*N34</f>
        <v>0</v>
      </c>
    </row>
    <row r="35" spans="1:16" ht="5.25" customHeight="1" thickBot="1" x14ac:dyDescent="0.3">
      <c r="A35" s="49"/>
      <c r="B35" s="63"/>
      <c r="C35" s="50"/>
      <c r="D35" s="51"/>
      <c r="E35" s="51"/>
      <c r="F35" s="52"/>
      <c r="G35" s="52"/>
      <c r="H35" s="52"/>
      <c r="I35" s="53"/>
      <c r="J35" s="54"/>
      <c r="K35" s="52"/>
      <c r="L35" s="52"/>
      <c r="M35" s="53"/>
      <c r="N35" s="88"/>
      <c r="O35" s="87"/>
      <c r="P35" s="26"/>
    </row>
    <row r="36" spans="1:16" ht="30.75" thickBot="1" x14ac:dyDescent="0.3">
      <c r="A36" s="60"/>
      <c r="B36" s="56"/>
      <c r="C36" s="56"/>
      <c r="D36" s="57"/>
      <c r="E36" s="58" t="s">
        <v>28</v>
      </c>
      <c r="F36" s="59">
        <f>SUM(F6:F35)</f>
        <v>866.19999999999993</v>
      </c>
      <c r="G36" s="149" t="s">
        <v>88</v>
      </c>
      <c r="H36" s="150"/>
      <c r="I36" s="151"/>
      <c r="J36" s="121">
        <v>274000</v>
      </c>
      <c r="K36" s="122">
        <v>274000</v>
      </c>
      <c r="L36" s="122">
        <v>182000</v>
      </c>
      <c r="M36" s="123">
        <v>182000</v>
      </c>
      <c r="N36" s="124">
        <f>SUM(J36:M36)</f>
        <v>912000</v>
      </c>
      <c r="O36" s="47" t="e">
        <f>AVERAGE(O4:O34)</f>
        <v>#DIV/0!</v>
      </c>
      <c r="P36" s="42" t="s">
        <v>22</v>
      </c>
    </row>
    <row r="37" spans="1:16" ht="30" customHeight="1" thickBot="1" x14ac:dyDescent="0.3">
      <c r="A37" s="66"/>
      <c r="B37" s="67"/>
      <c r="C37" s="67"/>
      <c r="D37" s="67"/>
      <c r="E37" s="67"/>
      <c r="F37" s="67"/>
      <c r="G37" s="67"/>
      <c r="H37" s="67"/>
      <c r="I37" s="67"/>
      <c r="J37" s="125">
        <f>J36/N36</f>
        <v>0.30043859649122806</v>
      </c>
      <c r="K37" s="126">
        <f>K36/N36</f>
        <v>0.30043859649122806</v>
      </c>
      <c r="L37" s="126">
        <f>L36/N36</f>
        <v>0.19956140350877194</v>
      </c>
      <c r="M37" s="126">
        <f>M36/N36</f>
        <v>0.19956140350877194</v>
      </c>
      <c r="N37" s="127">
        <f>SUM(N6:N32)</f>
        <v>820400</v>
      </c>
      <c r="O37" s="35" t="s">
        <v>8</v>
      </c>
      <c r="P37" s="38">
        <f>SUM(P6:P35)</f>
        <v>0</v>
      </c>
    </row>
    <row r="38" spans="1:16" ht="21.75" customHeight="1" thickBot="1" x14ac:dyDescent="0.3">
      <c r="J38" s="128" t="s">
        <v>80</v>
      </c>
      <c r="K38" s="129" t="s">
        <v>81</v>
      </c>
      <c r="L38" s="129" t="s">
        <v>79</v>
      </c>
      <c r="M38" s="129" t="s">
        <v>78</v>
      </c>
      <c r="N38" s="130" t="s">
        <v>77</v>
      </c>
    </row>
    <row r="39" spans="1:16" ht="15.75" thickBot="1" x14ac:dyDescent="0.3">
      <c r="A39" s="3" t="s">
        <v>7</v>
      </c>
      <c r="B39" s="3"/>
      <c r="J39" s="41"/>
      <c r="K39" s="41"/>
      <c r="L39" s="41"/>
      <c r="M39" s="41"/>
    </row>
    <row r="40" spans="1:16" s="4" customFormat="1" ht="39.75" customHeight="1" thickBot="1" x14ac:dyDescent="0.25">
      <c r="A40" s="99" t="s">
        <v>4</v>
      </c>
      <c r="B40" s="100"/>
      <c r="C40" s="101" t="s">
        <v>5</v>
      </c>
      <c r="D40" s="101" t="s">
        <v>11</v>
      </c>
      <c r="E40" s="96" t="s">
        <v>12</v>
      </c>
      <c r="F40" s="102" t="s">
        <v>9</v>
      </c>
      <c r="G40" s="103" t="s">
        <v>29</v>
      </c>
      <c r="H40" s="104" t="s">
        <v>31</v>
      </c>
      <c r="I40" s="105" t="s">
        <v>30</v>
      </c>
      <c r="J40" s="152" t="s">
        <v>27</v>
      </c>
      <c r="K40" s="153"/>
      <c r="L40" s="34"/>
      <c r="M40" s="34"/>
      <c r="N40" s="33"/>
    </row>
    <row r="41" spans="1:16" s="1" customFormat="1" ht="30" customHeight="1" x14ac:dyDescent="0.25">
      <c r="A41" s="109" t="s">
        <v>69</v>
      </c>
      <c r="B41" s="13"/>
      <c r="C41" s="12" t="s">
        <v>13</v>
      </c>
      <c r="D41" s="12">
        <v>63971</v>
      </c>
      <c r="E41" s="13" t="s">
        <v>73</v>
      </c>
      <c r="F41" s="112" t="s">
        <v>15</v>
      </c>
      <c r="G41" s="12">
        <v>274000</v>
      </c>
      <c r="H41" s="12">
        <f>SUM(G41:G41)</f>
        <v>274000</v>
      </c>
      <c r="I41" s="108">
        <f>H41/G45*100</f>
        <v>30.043859649122805</v>
      </c>
      <c r="J41" s="154" t="s">
        <v>68</v>
      </c>
      <c r="K41" s="155"/>
    </row>
    <row r="42" spans="1:16" s="1" customFormat="1" ht="30" customHeight="1" x14ac:dyDescent="0.25">
      <c r="A42" s="107" t="s">
        <v>70</v>
      </c>
      <c r="B42" s="11"/>
      <c r="C42" s="5" t="s">
        <v>16</v>
      </c>
      <c r="D42" s="5">
        <v>63888</v>
      </c>
      <c r="E42" s="11" t="s">
        <v>74</v>
      </c>
      <c r="F42" s="98" t="s">
        <v>15</v>
      </c>
      <c r="G42" s="5">
        <v>274000</v>
      </c>
      <c r="H42" s="5">
        <f>SUM(G42:G42)</f>
        <v>274000</v>
      </c>
      <c r="I42" s="27">
        <f>H42/G45*100</f>
        <v>30.043859649122805</v>
      </c>
      <c r="J42" s="156"/>
      <c r="K42" s="157"/>
    </row>
    <row r="43" spans="1:16" s="1" customFormat="1" ht="30" customHeight="1" x14ac:dyDescent="0.25">
      <c r="A43" s="107" t="s">
        <v>71</v>
      </c>
      <c r="B43" s="11"/>
      <c r="C43" s="5" t="s">
        <v>17</v>
      </c>
      <c r="D43" s="5">
        <v>63891</v>
      </c>
      <c r="E43" s="11" t="s">
        <v>75</v>
      </c>
      <c r="F43" s="98" t="s">
        <v>15</v>
      </c>
      <c r="G43" s="5">
        <v>182000</v>
      </c>
      <c r="H43" s="5">
        <f>SUM(G43:G43)</f>
        <v>182000</v>
      </c>
      <c r="I43" s="27">
        <f>H43/G45*100</f>
        <v>19.956140350877195</v>
      </c>
      <c r="J43" s="156"/>
      <c r="K43" s="157"/>
    </row>
    <row r="44" spans="1:16" s="1" customFormat="1" ht="30" customHeight="1" thickBot="1" x14ac:dyDescent="0.3">
      <c r="A44" s="106" t="s">
        <v>72</v>
      </c>
      <c r="B44" s="15"/>
      <c r="C44" s="14" t="s">
        <v>18</v>
      </c>
      <c r="D44" s="14">
        <v>63375</v>
      </c>
      <c r="E44" s="15" t="s">
        <v>76</v>
      </c>
      <c r="F44" s="111" t="s">
        <v>15</v>
      </c>
      <c r="G44" s="14">
        <v>182000</v>
      </c>
      <c r="H44" s="14">
        <f>G44</f>
        <v>182000</v>
      </c>
      <c r="I44" s="110">
        <f>H44/G45*100</f>
        <v>19.956140350877195</v>
      </c>
      <c r="J44" s="158"/>
      <c r="K44" s="159"/>
    </row>
    <row r="45" spans="1:16" ht="15.75" thickBot="1" x14ac:dyDescent="0.3">
      <c r="G45" s="48">
        <f>SUM(G41:G44)</f>
        <v>912000</v>
      </c>
      <c r="I45" s="55">
        <f>SUM(I41:I44)</f>
        <v>100</v>
      </c>
    </row>
  </sheetData>
  <sortState xmlns:xlrd2="http://schemas.microsoft.com/office/spreadsheetml/2017/richdata2" ref="A6:P26">
    <sortCondition ref="C6:C26"/>
    <sortCondition ref="A6:A26"/>
  </sortState>
  <mergeCells count="16">
    <mergeCell ref="G36:I36"/>
    <mergeCell ref="J40:K40"/>
    <mergeCell ref="J41:K44"/>
    <mergeCell ref="I2:M2"/>
    <mergeCell ref="G2:H2"/>
    <mergeCell ref="A5:P5"/>
    <mergeCell ref="B28:C28"/>
    <mergeCell ref="O27:P27"/>
    <mergeCell ref="A27:E27"/>
    <mergeCell ref="G27:M27"/>
    <mergeCell ref="A33:E33"/>
    <mergeCell ref="G33:I33"/>
    <mergeCell ref="B29:C29"/>
    <mergeCell ref="B30:C30"/>
    <mergeCell ref="B31:C31"/>
    <mergeCell ref="B32:C32"/>
  </mergeCells>
  <phoneticPr fontId="4" type="noConversion"/>
  <pageMargins left="0.23622047244094491" right="0.23622047244094491" top="0.35433070866141736" bottom="0.15748031496062992" header="0.31496062992125984" footer="0.31496062992125984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FIP 2026 Planting</vt:lpstr>
      <vt:lpstr>'FIP 2026 Planting'!Print_Area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Ken;Jen</dc:creator>
  <cp:lastModifiedBy>Chinook Accounting</cp:lastModifiedBy>
  <cp:lastPrinted>2026-02-18T23:47:57Z</cp:lastPrinted>
  <dcterms:created xsi:type="dcterms:W3CDTF">2021-01-18T21:51:15Z</dcterms:created>
  <dcterms:modified xsi:type="dcterms:W3CDTF">2026-02-18T23:48:15Z</dcterms:modified>
</cp:coreProperties>
</file>